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NominationTable">[1]Nominations!$B$8:$H$58</definedName>
    <definedName name="Place1">'[1]Cap &amp; Time Placings'!$C$3</definedName>
    <definedName name="Place10">'[1]Cap &amp; Time Placings'!$K$8</definedName>
    <definedName name="Place10Time">'[1]Cap &amp; Time Placings'!$K$11</definedName>
    <definedName name="Place11">'[1]Cap &amp; Time Placings'!$C$13</definedName>
    <definedName name="Place11Time">'[1]Cap &amp; Time Placings'!$C$16</definedName>
    <definedName name="Place12">'[1]Cap &amp; Time Placings'!$E$13</definedName>
    <definedName name="Place12Time">'[1]Cap &amp; Time Placings'!$E$16</definedName>
    <definedName name="Place13">'[1]Cap &amp; Time Placings'!$G$13</definedName>
    <definedName name="Place13Time">'[1]Cap &amp; Time Placings'!$G$16</definedName>
    <definedName name="Place14">'[1]Cap &amp; Time Placings'!$I$13</definedName>
    <definedName name="Place14Time">'[1]Cap &amp; Time Placings'!$I$16</definedName>
    <definedName name="Place15">'[1]Cap &amp; Time Placings'!$K$13</definedName>
    <definedName name="Place15Time">'[1]Cap &amp; Time Placings'!$K$16</definedName>
    <definedName name="Place16">'[1]Cap &amp; Time Placings'!$C$18</definedName>
    <definedName name="Place16Time">'[1]Cap &amp; Time Placings'!$C$21</definedName>
    <definedName name="Place17">'[1]Cap &amp; Time Placings'!$E$18</definedName>
    <definedName name="Place17Time">'[1]Cap &amp; Time Placings'!$E$21</definedName>
    <definedName name="Place18">'[1]Cap &amp; Time Placings'!$G$18</definedName>
    <definedName name="Place18Time">'[1]Cap &amp; Time Placings'!$G$21</definedName>
    <definedName name="Place19">'[1]Cap &amp; Time Placings'!$I$18</definedName>
    <definedName name="Place19Time">'[1]Cap &amp; Time Placings'!$I$21</definedName>
    <definedName name="Place1Time">'[1]Cap &amp; Time Placings'!$C$6</definedName>
    <definedName name="Place2">'[1]Cap &amp; Time Placings'!$E$3</definedName>
    <definedName name="Place20">'[1]Cap &amp; Time Placings'!$K$18</definedName>
    <definedName name="Place20Time">'[1]Cap &amp; Time Placings'!$K$21</definedName>
    <definedName name="Place21">'[1]Cap &amp; Time Placings'!$C$23</definedName>
    <definedName name="Place21Time">'[1]Cap &amp; Time Placings'!$C$26</definedName>
    <definedName name="Place22">'[1]Cap &amp; Time Placings'!$E$23</definedName>
    <definedName name="Place22Time">'[1]Cap &amp; Time Placings'!$E$26</definedName>
    <definedName name="Place23">'[1]Cap &amp; Time Placings'!$G$23</definedName>
    <definedName name="Place23Time">'[1]Cap &amp; Time Placings'!$G$26</definedName>
    <definedName name="Place24">'[1]Cap &amp; Time Placings'!$I$23</definedName>
    <definedName name="Place24Time">'[1]Cap &amp; Time Placings'!$I$26</definedName>
    <definedName name="Place25">'[1]Cap &amp; Time Placings'!$K$23</definedName>
    <definedName name="Place25Time">'[1]Cap &amp; Time Placings'!$K$26</definedName>
    <definedName name="Place26">'[1]Cap &amp; Time Placings'!$C$28</definedName>
    <definedName name="Place26Time">'[1]Cap &amp; Time Placings'!$C$31</definedName>
    <definedName name="Place27">'[1]Cap &amp; Time Placings'!$E$28</definedName>
    <definedName name="Place27Time">'[1]Cap &amp; Time Placings'!$E$31</definedName>
    <definedName name="Place28">'[1]Cap &amp; Time Placings'!$G$28</definedName>
    <definedName name="Place28Time">'[1]Cap &amp; Time Placings'!$G$31</definedName>
    <definedName name="Place29">'[1]Cap &amp; Time Placings'!$I$28</definedName>
    <definedName name="Place29Time">'[1]Cap &amp; Time Placings'!$I$31</definedName>
    <definedName name="Place2Time">'[1]Cap &amp; Time Placings'!$E$6</definedName>
    <definedName name="Place3">'[1]Cap &amp; Time Placings'!$G$3</definedName>
    <definedName name="Place30">'[1]Cap &amp; Time Placings'!$K$28</definedName>
    <definedName name="Place30Time">'[1]Cap &amp; Time Placings'!$K$31</definedName>
    <definedName name="Place31">'[1]Cap &amp; Time Placings'!$C$33</definedName>
    <definedName name="Place31Time">'[1]Cap &amp; Time Placings'!$C$36</definedName>
    <definedName name="Place3Time">'[1]Cap &amp; Time Placings'!$G$6</definedName>
    <definedName name="Place4">'[1]Cap &amp; Time Placings'!$I$3</definedName>
    <definedName name="Place4Time">'[1]Cap &amp; Time Placings'!$I$6</definedName>
    <definedName name="Place5">'[1]Cap &amp; Time Placings'!$K$3</definedName>
    <definedName name="Place5Time">'[1]Cap &amp; Time Placings'!$K$6</definedName>
    <definedName name="Place6">'[1]Cap &amp; Time Placings'!$C$8</definedName>
    <definedName name="Place6Time">'[1]Cap &amp; Time Placings'!$C$11</definedName>
    <definedName name="Place7">'[1]Cap &amp; Time Placings'!$E$8</definedName>
    <definedName name="Place7Time">'[1]Cap &amp; Time Placings'!$E$11</definedName>
    <definedName name="Place8">'[1]Cap &amp; Time Placings'!$G$8</definedName>
    <definedName name="Place8Time">'[1]Cap &amp; Time Placings'!$G$11</definedName>
    <definedName name="Place9">'[1]Cap &amp; Time Placings'!$I$8</definedName>
    <definedName name="Place9Time">'[1]Cap &amp; Time Placings'!$I$11</definedName>
  </definedNames>
  <calcPr calcId="14562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K6" i="1" s="1"/>
  <c r="B5" i="1"/>
  <c r="K5" i="1" s="1"/>
  <c r="B4" i="1"/>
  <c r="K4" i="1" s="1"/>
  <c r="F34" i="1"/>
  <c r="E34" i="1"/>
  <c r="H34" i="1"/>
  <c r="D34" i="1"/>
  <c r="D33" i="1"/>
  <c r="F33" i="1"/>
  <c r="E33" i="1"/>
  <c r="H33" i="1"/>
  <c r="E32" i="1"/>
  <c r="D32" i="1"/>
  <c r="H32" i="1"/>
  <c r="F32" i="1"/>
  <c r="F31" i="1"/>
  <c r="E31" i="1"/>
  <c r="H31" i="1"/>
  <c r="D31" i="1"/>
  <c r="H30" i="1"/>
  <c r="F30" i="1"/>
  <c r="E30" i="1"/>
  <c r="D30" i="1"/>
  <c r="E29" i="1"/>
  <c r="D29" i="1"/>
  <c r="F29" i="1"/>
  <c r="H29" i="1"/>
  <c r="F28" i="1"/>
  <c r="E28" i="1"/>
  <c r="D28" i="1"/>
  <c r="H28" i="1"/>
  <c r="E27" i="1"/>
  <c r="D27" i="1"/>
  <c r="H27" i="1"/>
  <c r="F27" i="1"/>
  <c r="F26" i="1"/>
  <c r="H26" i="1"/>
  <c r="E26" i="1"/>
  <c r="D26" i="1"/>
  <c r="D25" i="1"/>
  <c r="H25" i="1"/>
  <c r="E25" i="1"/>
  <c r="F25" i="1"/>
  <c r="E24" i="1"/>
  <c r="F24" i="1"/>
  <c r="D24" i="1"/>
  <c r="H24" i="1"/>
  <c r="H23" i="1"/>
  <c r="D23" i="1"/>
  <c r="E23" i="1"/>
  <c r="F23" i="1"/>
  <c r="D22" i="1"/>
  <c r="H22" i="1"/>
  <c r="F22" i="1"/>
  <c r="E22" i="1"/>
  <c r="F21" i="1"/>
  <c r="D21" i="1"/>
  <c r="H21" i="1"/>
  <c r="E21" i="1"/>
  <c r="H20" i="1"/>
  <c r="F20" i="1"/>
  <c r="E20" i="1"/>
  <c r="D20" i="1"/>
  <c r="H19" i="1"/>
  <c r="F19" i="1"/>
  <c r="E19" i="1"/>
  <c r="D19" i="1"/>
  <c r="F18" i="1"/>
  <c r="D18" i="1"/>
  <c r="E18" i="1"/>
  <c r="H18" i="1"/>
  <c r="D16" i="1"/>
  <c r="H16" i="1"/>
  <c r="E16" i="1"/>
  <c r="F16" i="1"/>
  <c r="F15" i="1"/>
  <c r="E15" i="1"/>
  <c r="D15" i="1"/>
  <c r="H15" i="1"/>
  <c r="H14" i="1"/>
  <c r="F14" i="1"/>
  <c r="D14" i="1"/>
  <c r="E14" i="1"/>
  <c r="D10" i="1"/>
  <c r="E10" i="1"/>
  <c r="F10" i="1"/>
  <c r="H10" i="1"/>
  <c r="D8" i="1"/>
  <c r="H8" i="1"/>
  <c r="E8" i="1"/>
  <c r="F8" i="1"/>
  <c r="D7" i="1"/>
  <c r="F7" i="1"/>
  <c r="H7" i="1"/>
  <c r="E7" i="1"/>
  <c r="H6" i="1"/>
  <c r="E6" i="1"/>
  <c r="F6" i="1"/>
  <c r="D6" i="1"/>
  <c r="E5" i="1"/>
  <c r="H5" i="1"/>
  <c r="D5" i="1"/>
  <c r="F5" i="1"/>
  <c r="E4" i="1"/>
  <c r="H4" i="1"/>
  <c r="F4" i="1"/>
  <c r="D4" i="1"/>
  <c r="D9" i="1"/>
  <c r="H9" i="1"/>
  <c r="F9" i="1"/>
  <c r="E9" i="1"/>
  <c r="D17" i="1"/>
  <c r="H17" i="1"/>
  <c r="F17" i="1"/>
  <c r="E17" i="1"/>
  <c r="F13" i="1"/>
  <c r="H13" i="1"/>
  <c r="D13" i="1"/>
  <c r="E13" i="1"/>
  <c r="H12" i="1"/>
  <c r="E12" i="1"/>
  <c r="F12" i="1"/>
  <c r="D12" i="1"/>
  <c r="D11" i="1"/>
  <c r="H11" i="1"/>
  <c r="E11" i="1"/>
  <c r="F11" i="1"/>
  <c r="J12" i="1"/>
  <c r="J22" i="1"/>
  <c r="J27" i="1"/>
  <c r="L21" i="1"/>
  <c r="L31" i="1"/>
  <c r="J7" i="1"/>
  <c r="L32" i="1"/>
  <c r="J34" i="1"/>
  <c r="J17" i="1"/>
  <c r="J25" i="1"/>
  <c r="L14" i="1"/>
  <c r="L29" i="1"/>
  <c r="C22" i="1"/>
  <c r="G22" i="1"/>
  <c r="I22" i="1"/>
  <c r="L22" i="1"/>
  <c r="C7" i="1"/>
  <c r="G7" i="1"/>
  <c r="I7" i="1"/>
  <c r="L7" i="1"/>
  <c r="J4" i="1"/>
  <c r="L26" i="1"/>
  <c r="J23" i="1"/>
  <c r="J13" i="1"/>
  <c r="J33" i="1"/>
  <c r="J15" i="1"/>
  <c r="J28" i="1"/>
  <c r="J30" i="1"/>
  <c r="J19" i="1"/>
  <c r="J29" i="1"/>
  <c r="C29" i="1"/>
  <c r="G29" i="1"/>
  <c r="I29" i="1"/>
  <c r="L11" i="1"/>
  <c r="J21" i="1"/>
  <c r="C21" i="1"/>
  <c r="G21" i="1"/>
  <c r="I21" i="1"/>
  <c r="L8" i="1"/>
  <c r="L6" i="1"/>
  <c r="I31" i="1"/>
  <c r="C31" i="1"/>
  <c r="G31" i="1"/>
  <c r="J31" i="1"/>
  <c r="J6" i="1"/>
  <c r="C6" i="1"/>
  <c r="G6" i="1"/>
  <c r="I6" i="1"/>
  <c r="I14" i="1"/>
  <c r="C14" i="1"/>
  <c r="G14" i="1"/>
  <c r="J14" i="1"/>
  <c r="J5" i="1"/>
  <c r="C13" i="1"/>
  <c r="G13" i="1"/>
  <c r="I13" i="1"/>
  <c r="L13" i="1"/>
  <c r="J16" i="1"/>
  <c r="J26" i="1"/>
  <c r="C26" i="1"/>
  <c r="G26" i="1"/>
  <c r="I26" i="1"/>
  <c r="C19" i="1"/>
  <c r="G19" i="1"/>
  <c r="I19" i="1"/>
  <c r="L19" i="1"/>
  <c r="J9" i="1"/>
  <c r="J24" i="1"/>
  <c r="C25" i="1"/>
  <c r="G25" i="1"/>
  <c r="I25" i="1"/>
  <c r="L25" i="1"/>
  <c r="J20" i="1"/>
  <c r="J18" i="1"/>
  <c r="I11" i="1"/>
  <c r="C11" i="1"/>
  <c r="G11" i="1"/>
  <c r="J11" i="1"/>
  <c r="J10" i="1"/>
  <c r="C23" i="1"/>
  <c r="G23" i="1"/>
  <c r="I23" i="1"/>
  <c r="L23" i="1"/>
  <c r="I8" i="1"/>
  <c r="C8" i="1"/>
  <c r="G8" i="1"/>
  <c r="J8" i="1"/>
  <c r="C33" i="1"/>
  <c r="G33" i="1"/>
  <c r="I33" i="1"/>
  <c r="L33" i="1"/>
  <c r="C30" i="1"/>
  <c r="G30" i="1"/>
  <c r="I30" i="1"/>
  <c r="L30" i="1"/>
  <c r="C12" i="1"/>
  <c r="G12" i="1"/>
  <c r="I12" i="1"/>
  <c r="L12" i="1"/>
  <c r="J32" i="1"/>
  <c r="C32" i="1"/>
  <c r="G32" i="1"/>
  <c r="I32" i="1"/>
  <c r="C17" i="1"/>
  <c r="G17" i="1"/>
  <c r="I17" i="1"/>
  <c r="L17" i="1"/>
  <c r="C16" i="1"/>
  <c r="G16" i="1"/>
  <c r="I16" i="1"/>
  <c r="L16" i="1"/>
  <c r="C9" i="1"/>
  <c r="G9" i="1"/>
  <c r="I9" i="1"/>
  <c r="L9" i="1"/>
  <c r="C10" i="1"/>
  <c r="G10" i="1"/>
  <c r="I10" i="1"/>
  <c r="L10" i="1"/>
  <c r="C28" i="1"/>
  <c r="G28" i="1"/>
  <c r="I28" i="1"/>
  <c r="L28" i="1"/>
  <c r="C24" i="1"/>
  <c r="G24" i="1"/>
  <c r="I24" i="1"/>
  <c r="L24" i="1"/>
  <c r="C20" i="1"/>
  <c r="G20" i="1"/>
  <c r="I20" i="1"/>
  <c r="L20" i="1"/>
  <c r="C27" i="1"/>
  <c r="G27" i="1"/>
  <c r="I27" i="1"/>
  <c r="L27" i="1"/>
  <c r="C18" i="1"/>
  <c r="G18" i="1"/>
  <c r="I18" i="1"/>
  <c r="L18" i="1"/>
  <c r="C5" i="1"/>
  <c r="G5" i="1"/>
  <c r="I5" i="1"/>
  <c r="L5" i="1"/>
  <c r="C15" i="1"/>
  <c r="G15" i="1"/>
  <c r="I15" i="1"/>
  <c r="L15" i="1"/>
  <c r="C4" i="1"/>
  <c r="G4" i="1"/>
  <c r="I4" i="1"/>
  <c r="L4" i="1"/>
  <c r="C34" i="1"/>
  <c r="G34" i="1"/>
  <c r="I34" i="1"/>
  <c r="L34" i="1"/>
</calcChain>
</file>

<file path=xl/sharedStrings.xml><?xml version="1.0" encoding="utf-8"?>
<sst xmlns="http://schemas.openxmlformats.org/spreadsheetml/2006/main" count="14" uniqueCount="13">
  <si>
    <t>Place</t>
  </si>
  <si>
    <t>Cap No</t>
  </si>
  <si>
    <t>Handicap mark</t>
  </si>
  <si>
    <t>First Name</t>
  </si>
  <si>
    <t>Surname</t>
  </si>
  <si>
    <t>Club abb</t>
  </si>
  <si>
    <t>Gender</t>
  </si>
  <si>
    <t>Age</t>
  </si>
  <si>
    <t>Actual Time</t>
  </si>
  <si>
    <t>Awards</t>
  </si>
  <si>
    <t>Male</t>
  </si>
  <si>
    <t>Female</t>
  </si>
  <si>
    <t>December 2nd 2012 - Port Augusta Open Water Swim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</si>
</sst>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:00\.00"/>
    <numFmt numFmtId="165" formatCode="0;_0;;@"/>
    <numFmt numFmtId="166" formatCode="#\:#0\.00"/>
    <numFmt numFmtId="167" formatCode="m\.ss"/>
    <numFmt numFmtId="168" formatCode="[h]:mm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6" xfId="0" applyNumberFormat="1" applyBorder="1" applyAlignment="1" applyProtection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Protection="1">
      <protection locked="0"/>
    </xf>
    <xf numFmtId="168" fontId="0" fillId="0" borderId="8" xfId="0" applyNumberFormat="1" applyBorder="1" applyProtection="1">
      <protection locked="0"/>
    </xf>
    <xf numFmtId="0" fontId="1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left"/>
    </xf>
    <xf numFmtId="165" fontId="0" fillId="0" borderId="8" xfId="0" applyNumberFormat="1" applyBorder="1" applyAlignment="1" applyProtection="1">
      <alignment horizontal="center"/>
    </xf>
    <xf numFmtId="167" fontId="0" fillId="0" borderId="8" xfId="0" applyNumberForma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ston%20Bay%20Wines/AppData/Local/Microsoft/Windows/Temporary%20Internet%20Files/Content.Outlook/0OKYC8R4/Pt%20Augusta%202012%20Results%20Shee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s Needed"/>
      <sheetName val="Officials List"/>
      <sheetName val="Nominations"/>
      <sheetName val="Cap &amp; Time Placings"/>
      <sheetName val="Result Sheet"/>
    </sheetNames>
    <sheetDataSet>
      <sheetData sheetId="0"/>
      <sheetData sheetId="1"/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21</v>
          </cell>
          <cell r="C9">
            <v>0</v>
          </cell>
          <cell r="D9" t="str">
            <v>Gerald</v>
          </cell>
          <cell r="E9" t="str">
            <v>Kirkham</v>
          </cell>
          <cell r="F9" t="str">
            <v>PTA</v>
          </cell>
          <cell r="G9" t="str">
            <v>Male</v>
          </cell>
          <cell r="H9">
            <v>80</v>
          </cell>
        </row>
        <row r="10">
          <cell r="B10">
            <v>20</v>
          </cell>
          <cell r="C10">
            <v>0</v>
          </cell>
          <cell r="D10" t="str">
            <v>Scharenberg</v>
          </cell>
          <cell r="E10" t="str">
            <v>Kevin</v>
          </cell>
          <cell r="F10" t="str">
            <v>AUSSI</v>
          </cell>
          <cell r="G10" t="str">
            <v>Male</v>
          </cell>
          <cell r="H10">
            <v>60</v>
          </cell>
        </row>
        <row r="11">
          <cell r="B11">
            <v>19</v>
          </cell>
          <cell r="C11">
            <v>0</v>
          </cell>
          <cell r="D11" t="str">
            <v>Footner</v>
          </cell>
          <cell r="E11" t="str">
            <v>Richard</v>
          </cell>
          <cell r="F11" t="str">
            <v>AUSSI</v>
          </cell>
          <cell r="G11" t="str">
            <v>Male</v>
          </cell>
          <cell r="H11">
            <v>46</v>
          </cell>
        </row>
        <row r="12">
          <cell r="B12">
            <v>18</v>
          </cell>
          <cell r="C12">
            <v>0</v>
          </cell>
          <cell r="D12" t="str">
            <v>Baker</v>
          </cell>
          <cell r="E12" t="str">
            <v>Anne</v>
          </cell>
          <cell r="F12" t="str">
            <v>AUSSI</v>
          </cell>
          <cell r="G12" t="str">
            <v>Female</v>
          </cell>
          <cell r="H12">
            <v>52</v>
          </cell>
        </row>
        <row r="13">
          <cell r="B13">
            <v>17</v>
          </cell>
          <cell r="C13">
            <v>30</v>
          </cell>
          <cell r="D13" t="str">
            <v>Leevers</v>
          </cell>
          <cell r="E13" t="str">
            <v>Paul</v>
          </cell>
          <cell r="F13" t="str">
            <v>WHY</v>
          </cell>
          <cell r="G13" t="str">
            <v>Male</v>
          </cell>
          <cell r="H13">
            <v>46</v>
          </cell>
        </row>
        <row r="14">
          <cell r="B14">
            <v>16</v>
          </cell>
          <cell r="C14">
            <v>130</v>
          </cell>
          <cell r="D14" t="str">
            <v>Hughes</v>
          </cell>
          <cell r="E14" t="str">
            <v>John</v>
          </cell>
          <cell r="F14" t="str">
            <v>AUSSI</v>
          </cell>
          <cell r="G14" t="str">
            <v>Male</v>
          </cell>
          <cell r="H14">
            <v>56</v>
          </cell>
        </row>
        <row r="15">
          <cell r="B15">
            <v>15</v>
          </cell>
          <cell r="C15">
            <v>130</v>
          </cell>
          <cell r="D15" t="str">
            <v>Ford</v>
          </cell>
          <cell r="E15" t="str">
            <v>Tommy</v>
          </cell>
          <cell r="F15" t="str">
            <v>WCO</v>
          </cell>
          <cell r="G15" t="str">
            <v>Male</v>
          </cell>
          <cell r="H15">
            <v>11</v>
          </cell>
        </row>
        <row r="16">
          <cell r="B16">
            <v>14</v>
          </cell>
          <cell r="C16">
            <v>200</v>
          </cell>
          <cell r="D16" t="str">
            <v>Larven</v>
          </cell>
          <cell r="E16" t="str">
            <v>Joshua</v>
          </cell>
          <cell r="F16" t="str">
            <v>LP</v>
          </cell>
          <cell r="G16" t="str">
            <v>Male</v>
          </cell>
          <cell r="H16">
            <v>11</v>
          </cell>
        </row>
        <row r="17">
          <cell r="B17">
            <v>12</v>
          </cell>
          <cell r="C17">
            <v>330</v>
          </cell>
          <cell r="D17" t="str">
            <v>Ford</v>
          </cell>
          <cell r="E17" t="str">
            <v>Sonia</v>
          </cell>
          <cell r="F17" t="str">
            <v>WCO</v>
          </cell>
          <cell r="G17" t="str">
            <v>Female</v>
          </cell>
          <cell r="H17">
            <v>39</v>
          </cell>
        </row>
        <row r="18">
          <cell r="B18">
            <v>11</v>
          </cell>
          <cell r="C18">
            <v>530</v>
          </cell>
          <cell r="D18" t="str">
            <v>Noll</v>
          </cell>
          <cell r="E18" t="str">
            <v>Amy</v>
          </cell>
          <cell r="F18" t="str">
            <v>PTA</v>
          </cell>
          <cell r="G18" t="str">
            <v>Female</v>
          </cell>
          <cell r="H18">
            <v>18</v>
          </cell>
        </row>
        <row r="19">
          <cell r="B19">
            <v>10</v>
          </cell>
          <cell r="C19">
            <v>600</v>
          </cell>
          <cell r="D19" t="str">
            <v>Hill</v>
          </cell>
          <cell r="E19" t="str">
            <v>Tara Jane</v>
          </cell>
          <cell r="F19" t="str">
            <v>PTA</v>
          </cell>
          <cell r="G19" t="str">
            <v>Female</v>
          </cell>
          <cell r="H19">
            <v>20</v>
          </cell>
        </row>
        <row r="20">
          <cell r="B20">
            <v>9</v>
          </cell>
          <cell r="C20">
            <v>600</v>
          </cell>
          <cell r="D20" t="str">
            <v>Ritter</v>
          </cell>
          <cell r="E20" t="str">
            <v>Caleb</v>
          </cell>
          <cell r="F20" t="str">
            <v>PTA</v>
          </cell>
          <cell r="G20" t="str">
            <v>Male</v>
          </cell>
          <cell r="H20">
            <v>16</v>
          </cell>
        </row>
        <row r="21">
          <cell r="B21">
            <v>8</v>
          </cell>
          <cell r="C21">
            <v>630</v>
          </cell>
          <cell r="D21" t="str">
            <v>Dalla Santa</v>
          </cell>
          <cell r="E21" t="str">
            <v>Kayla</v>
          </cell>
          <cell r="F21" t="str">
            <v>PTA</v>
          </cell>
          <cell r="G21" t="str">
            <v>Female</v>
          </cell>
          <cell r="H21">
            <v>13</v>
          </cell>
        </row>
        <row r="22">
          <cell r="B22">
            <v>7</v>
          </cell>
          <cell r="C22">
            <v>730</v>
          </cell>
          <cell r="D22" t="str">
            <v>Brocklehurst</v>
          </cell>
          <cell r="E22" t="str">
            <v>Kate</v>
          </cell>
          <cell r="F22" t="str">
            <v>WHY</v>
          </cell>
          <cell r="G22" t="str">
            <v>Female</v>
          </cell>
          <cell r="H22">
            <v>32</v>
          </cell>
        </row>
        <row r="23">
          <cell r="B23">
            <v>6</v>
          </cell>
          <cell r="C23">
            <v>730</v>
          </cell>
          <cell r="D23" t="str">
            <v>Traeger</v>
          </cell>
          <cell r="E23" t="str">
            <v>Brooke</v>
          </cell>
          <cell r="F23" t="str">
            <v>WCO</v>
          </cell>
          <cell r="G23" t="str">
            <v>Female</v>
          </cell>
          <cell r="H23">
            <v>13</v>
          </cell>
        </row>
        <row r="24">
          <cell r="B24">
            <v>5</v>
          </cell>
          <cell r="C24">
            <v>830</v>
          </cell>
          <cell r="D24" t="str">
            <v>Wilson</v>
          </cell>
          <cell r="E24" t="str">
            <v>Georgina</v>
          </cell>
          <cell r="F24" t="str">
            <v>WHY</v>
          </cell>
          <cell r="G24" t="str">
            <v>Female</v>
          </cell>
          <cell r="H24">
            <v>16</v>
          </cell>
        </row>
        <row r="25">
          <cell r="B25">
            <v>4</v>
          </cell>
          <cell r="C25">
            <v>900</v>
          </cell>
          <cell r="D25" t="str">
            <v>Wilson</v>
          </cell>
          <cell r="E25" t="str">
            <v>Cameron</v>
          </cell>
          <cell r="F25" t="str">
            <v>WHY</v>
          </cell>
          <cell r="G25" t="str">
            <v>Male</v>
          </cell>
          <cell r="H25">
            <v>15</v>
          </cell>
        </row>
        <row r="26">
          <cell r="B26">
            <v>3</v>
          </cell>
          <cell r="C26">
            <v>1000</v>
          </cell>
          <cell r="D26" t="str">
            <v>Di Paolo</v>
          </cell>
          <cell r="E26" t="str">
            <v>Jason</v>
          </cell>
          <cell r="F26" t="str">
            <v>PTA</v>
          </cell>
          <cell r="G26" t="str">
            <v>Male</v>
          </cell>
          <cell r="H26">
            <v>28</v>
          </cell>
        </row>
        <row r="27">
          <cell r="B27">
            <v>2</v>
          </cell>
          <cell r="C27">
            <v>1130</v>
          </cell>
          <cell r="D27" t="str">
            <v>Dalla Santa</v>
          </cell>
          <cell r="E27" t="str">
            <v>Jay</v>
          </cell>
          <cell r="F27" t="str">
            <v>PTA</v>
          </cell>
          <cell r="G27" t="str">
            <v>Male</v>
          </cell>
          <cell r="H27">
            <v>17</v>
          </cell>
        </row>
        <row r="28">
          <cell r="B28">
            <v>1</v>
          </cell>
          <cell r="C28">
            <v>1130</v>
          </cell>
          <cell r="D28" t="str">
            <v>Thamm</v>
          </cell>
          <cell r="E28" t="str">
            <v>Matthew</v>
          </cell>
          <cell r="F28" t="str">
            <v>SPGS</v>
          </cell>
          <cell r="G28" t="str">
            <v>Male</v>
          </cell>
          <cell r="H28">
            <v>15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</sheetData>
      <sheetData sheetId="3">
        <row r="3">
          <cell r="C3">
            <v>4</v>
          </cell>
          <cell r="E3">
            <v>6</v>
          </cell>
          <cell r="G3">
            <v>9</v>
          </cell>
          <cell r="I3">
            <v>14</v>
          </cell>
          <cell r="K3">
            <v>1</v>
          </cell>
        </row>
        <row r="6">
          <cell r="C6">
            <v>1.8472222222222227E-2</v>
          </cell>
          <cell r="E6">
            <v>1.9722222222222221E-2</v>
          </cell>
          <cell r="G6">
            <v>2.0937499999999998E-2</v>
          </cell>
          <cell r="I6">
            <v>2.3750000000000004E-2</v>
          </cell>
          <cell r="K6">
            <v>1.7581018518518524E-2</v>
          </cell>
        </row>
        <row r="8">
          <cell r="C8">
            <v>15</v>
          </cell>
          <cell r="E8">
            <v>11</v>
          </cell>
          <cell r="G8">
            <v>16</v>
          </cell>
          <cell r="I8">
            <v>18</v>
          </cell>
          <cell r="K8">
            <v>5</v>
          </cell>
        </row>
        <row r="11">
          <cell r="C11">
            <v>2.4618055555555556E-2</v>
          </cell>
          <cell r="E11">
            <v>2.193287037037037E-2</v>
          </cell>
          <cell r="G11">
            <v>2.4733796296296295E-2</v>
          </cell>
          <cell r="I11">
            <v>2.614583333333333E-2</v>
          </cell>
          <cell r="K11">
            <v>2.0370370370370375E-2</v>
          </cell>
        </row>
        <row r="13">
          <cell r="C13">
            <v>8</v>
          </cell>
          <cell r="E13">
            <v>7</v>
          </cell>
          <cell r="G13">
            <v>2</v>
          </cell>
          <cell r="I13">
            <v>3</v>
          </cell>
          <cell r="K13">
            <v>20</v>
          </cell>
        </row>
        <row r="16">
          <cell r="C16">
            <v>2.2002314814814808E-2</v>
          </cell>
          <cell r="E16">
            <v>2.2222222222222223E-2</v>
          </cell>
          <cell r="G16">
            <v>1.9583333333333335E-2</v>
          </cell>
          <cell r="I16">
            <v>2.0763888888888887E-2</v>
          </cell>
          <cell r="K16">
            <v>2.7905092592592592E-2</v>
          </cell>
        </row>
        <row r="18">
          <cell r="C18">
            <v>12</v>
          </cell>
          <cell r="E18">
            <v>10</v>
          </cell>
          <cell r="G18">
            <v>19</v>
          </cell>
          <cell r="I18">
            <v>17</v>
          </cell>
          <cell r="K18">
            <v>21</v>
          </cell>
        </row>
        <row r="21">
          <cell r="C21">
            <v>2.5833333333333333E-2</v>
          </cell>
          <cell r="E21">
            <v>2.4398148148148151E-2</v>
          </cell>
          <cell r="G21">
            <v>2.9571759259259259E-2</v>
          </cell>
          <cell r="I21">
            <v>3.0659722222222224E-2</v>
          </cell>
          <cell r="K21">
            <v>3.1458333333333331E-2</v>
          </cell>
        </row>
        <row r="26">
          <cell r="C26">
            <v>0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31">
          <cell r="C31">
            <v>0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</row>
        <row r="36">
          <cell r="C36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I17" sqref="I17"/>
    </sheetView>
  </sheetViews>
  <sheetFormatPr defaultRowHeight="15" x14ac:dyDescent="0.25"/>
  <sheetData>
    <row r="1" spans="1:12" ht="21.75" thickBot="1" x14ac:dyDescent="0.4">
      <c r="C1" s="17" t="s">
        <v>12</v>
      </c>
    </row>
    <row r="2" spans="1:12" ht="15.75" thickBot="1" x14ac:dyDescent="0.3">
      <c r="A2" s="21" t="s">
        <v>0</v>
      </c>
      <c r="B2" s="22" t="s">
        <v>1</v>
      </c>
      <c r="C2" s="23" t="s">
        <v>2</v>
      </c>
      <c r="D2" s="21" t="s">
        <v>3</v>
      </c>
      <c r="E2" s="21" t="s">
        <v>4</v>
      </c>
      <c r="F2" s="18" t="s">
        <v>5</v>
      </c>
      <c r="G2" s="18" t="s">
        <v>6</v>
      </c>
      <c r="H2" s="18" t="s">
        <v>7</v>
      </c>
      <c r="I2" s="19" t="s">
        <v>8</v>
      </c>
      <c r="J2" s="20"/>
      <c r="K2" s="21" t="s">
        <v>9</v>
      </c>
      <c r="L2" s="21" t="s">
        <v>9</v>
      </c>
    </row>
    <row r="3" spans="1:12" ht="15.75" thickBot="1" x14ac:dyDescent="0.3">
      <c r="A3" s="21"/>
      <c r="B3" s="22"/>
      <c r="C3" s="23"/>
      <c r="D3" s="21"/>
      <c r="E3" s="21"/>
      <c r="F3" s="18"/>
      <c r="G3" s="18"/>
      <c r="H3" s="18"/>
      <c r="I3" s="1" t="s">
        <v>10</v>
      </c>
      <c r="J3" s="2" t="s">
        <v>11</v>
      </c>
      <c r="K3" s="21"/>
      <c r="L3" s="21"/>
    </row>
    <row r="4" spans="1:12" x14ac:dyDescent="0.25">
      <c r="A4" s="3">
        <v>1</v>
      </c>
      <c r="B4" s="4">
        <f>Place1</f>
        <v>4</v>
      </c>
      <c r="C4" s="5">
        <f t="shared" ref="C4:C34" ca="1" si="0">VLOOKUP($C4,NominationTable,2,FALSE)</f>
        <v>900</v>
      </c>
      <c r="D4" s="6" t="str">
        <f t="shared" ref="D4:D34" ca="1" si="1">VLOOKUP($C4,NominationTable,3,FALSE)</f>
        <v>Wilson</v>
      </c>
      <c r="E4" s="6" t="str">
        <f t="shared" ref="E4:E34" ca="1" si="2">VLOOKUP($C4,NominationTable,4,FALSE)</f>
        <v>Cameron</v>
      </c>
      <c r="F4" s="7" t="str">
        <f t="shared" ref="F4:F34" ca="1" si="3">VLOOKUP($C4,NominationTable,5,FALSE)</f>
        <v>WHY</v>
      </c>
      <c r="G4" s="7" t="str">
        <f t="shared" ref="G4:G34" ca="1" si="4">VLOOKUP($C4,NominationTable,6,FALSE)</f>
        <v>Male</v>
      </c>
      <c r="H4" s="7">
        <f t="shared" ref="H4:H34" ca="1" si="5">VLOOKUP($C4,NominationTable,7,FALSE)</f>
        <v>15</v>
      </c>
      <c r="I4" s="8">
        <f ca="1">IF(G4="Male",Place1Time,"")</f>
        <v>1.8472222222222227E-2</v>
      </c>
      <c r="J4" s="8" t="str">
        <f ca="1">IF(G4="Female",Place1Time,"")</f>
        <v/>
      </c>
      <c r="K4" s="9" t="str">
        <f>IF(B4&gt;0,"1st Place","")</f>
        <v>1st Place</v>
      </c>
      <c r="L4" s="10" t="str">
        <f t="shared" ref="L4:L5" ca="1" si="6">IF(I4=MIN(I$8:I$57),"Fastest Male","")&amp;IF(J4=MIN(J$8:J$57),"Fastest Female","")</f>
        <v/>
      </c>
    </row>
    <row r="5" spans="1:12" x14ac:dyDescent="0.25">
      <c r="A5" s="11">
        <v>2</v>
      </c>
      <c r="B5" s="12">
        <f>Place2</f>
        <v>6</v>
      </c>
      <c r="C5" s="13">
        <f t="shared" ca="1" si="0"/>
        <v>730</v>
      </c>
      <c r="D5" s="14" t="str">
        <f t="shared" ca="1" si="1"/>
        <v>Traeger</v>
      </c>
      <c r="E5" s="14" t="str">
        <f t="shared" ca="1" si="2"/>
        <v>Brooke</v>
      </c>
      <c r="F5" s="15" t="str">
        <f t="shared" ca="1" si="3"/>
        <v>WCO</v>
      </c>
      <c r="G5" s="15" t="str">
        <f t="shared" ca="1" si="4"/>
        <v>Female</v>
      </c>
      <c r="H5" s="15">
        <f t="shared" ca="1" si="5"/>
        <v>13</v>
      </c>
      <c r="I5" s="16" t="str">
        <f ca="1">IF(G5="Male",Place2Time,"")</f>
        <v/>
      </c>
      <c r="J5" s="16">
        <f ca="1">IF(G5="Female",Place2Time,"")</f>
        <v>1.9722222222222221E-2</v>
      </c>
      <c r="K5" s="9" t="str">
        <f>IF(B5&gt;0,"2nd Place","")</f>
        <v>2nd Place</v>
      </c>
      <c r="L5" s="10" t="str">
        <f t="shared" ca="1" si="6"/>
        <v>Fastest Female</v>
      </c>
    </row>
    <row r="6" spans="1:12" x14ac:dyDescent="0.25">
      <c r="A6" s="11">
        <v>3</v>
      </c>
      <c r="B6" s="12">
        <f>Place3</f>
        <v>9</v>
      </c>
      <c r="C6" s="13">
        <f t="shared" ca="1" si="0"/>
        <v>600</v>
      </c>
      <c r="D6" s="14" t="str">
        <f t="shared" ca="1" si="1"/>
        <v>Ritter</v>
      </c>
      <c r="E6" s="14" t="str">
        <f t="shared" ca="1" si="2"/>
        <v>Caleb</v>
      </c>
      <c r="F6" s="15" t="str">
        <f t="shared" ca="1" si="3"/>
        <v>PTA</v>
      </c>
      <c r="G6" s="15" t="str">
        <f t="shared" ca="1" si="4"/>
        <v>Male</v>
      </c>
      <c r="H6" s="15">
        <f t="shared" ca="1" si="5"/>
        <v>16</v>
      </c>
      <c r="I6" s="16">
        <f ca="1">IF(G6="Male",Place3Time,"")</f>
        <v>2.0937499999999998E-2</v>
      </c>
      <c r="J6" s="16" t="str">
        <f ca="1">IF(G6="Female",Place3Time,"")</f>
        <v/>
      </c>
      <c r="K6" s="9" t="str">
        <f>IF(B6&gt;0,"3rd Place","")</f>
        <v>3rd Place</v>
      </c>
      <c r="L6" s="10" t="str">
        <f ca="1">IF(I6=MIN(I$8:I$57),"Fastest Male","")&amp;IF(J6=MIN(J$8:J$57),"Fastest Female","")</f>
        <v/>
      </c>
    </row>
    <row r="7" spans="1:12" x14ac:dyDescent="0.25">
      <c r="A7" s="11">
        <v>4</v>
      </c>
      <c r="B7" s="12">
        <f>Place4</f>
        <v>14</v>
      </c>
      <c r="C7" s="13">
        <f t="shared" ca="1" si="0"/>
        <v>200</v>
      </c>
      <c r="D7" s="14" t="str">
        <f t="shared" ca="1" si="1"/>
        <v>Larven</v>
      </c>
      <c r="E7" s="14" t="str">
        <f t="shared" ca="1" si="2"/>
        <v>Joshua</v>
      </c>
      <c r="F7" s="15" t="str">
        <f t="shared" ca="1" si="3"/>
        <v>LP</v>
      </c>
      <c r="G7" s="15" t="str">
        <f t="shared" ca="1" si="4"/>
        <v>Male</v>
      </c>
      <c r="H7" s="15">
        <f t="shared" ca="1" si="5"/>
        <v>11</v>
      </c>
      <c r="I7" s="16">
        <f ca="1">IF(G7="Male",Place4Time,"")</f>
        <v>2.3750000000000004E-2</v>
      </c>
      <c r="J7" s="16" t="str">
        <f ca="1">IF(G7="Female",Place4Time,"")</f>
        <v/>
      </c>
      <c r="K7" s="9"/>
      <c r="L7" s="10" t="str">
        <f t="shared" ref="L7:L34" ca="1" si="7">IF(I7=MIN(I$8:I$57),"Fastest Male","")&amp;IF(J7=MIN(J$8:J$57),"Fastest Female","")</f>
        <v/>
      </c>
    </row>
    <row r="8" spans="1:12" x14ac:dyDescent="0.25">
      <c r="A8" s="11">
        <v>5</v>
      </c>
      <c r="B8" s="12">
        <f>Place5</f>
        <v>1</v>
      </c>
      <c r="C8" s="13">
        <f t="shared" ca="1" si="0"/>
        <v>1130</v>
      </c>
      <c r="D8" s="14" t="str">
        <f t="shared" ca="1" si="1"/>
        <v>Thamm</v>
      </c>
      <c r="E8" s="14" t="str">
        <f t="shared" ca="1" si="2"/>
        <v>Matthew</v>
      </c>
      <c r="F8" s="15" t="str">
        <f t="shared" ca="1" si="3"/>
        <v>SPGS</v>
      </c>
      <c r="G8" s="15" t="str">
        <f t="shared" ca="1" si="4"/>
        <v>Male</v>
      </c>
      <c r="H8" s="15">
        <f t="shared" ca="1" si="5"/>
        <v>15</v>
      </c>
      <c r="I8" s="16">
        <f ca="1">IF(G8="Male",Place5Time,"")</f>
        <v>1.7581018518518524E-2</v>
      </c>
      <c r="J8" s="16" t="str">
        <f ca="1">IF(G8="Female",Place5Time,"")</f>
        <v/>
      </c>
      <c r="K8" s="9"/>
      <c r="L8" s="10" t="str">
        <f t="shared" ca="1" si="7"/>
        <v>Fastest Male</v>
      </c>
    </row>
    <row r="9" spans="1:12" x14ac:dyDescent="0.25">
      <c r="A9" s="11">
        <v>6</v>
      </c>
      <c r="B9" s="12">
        <f>Place6</f>
        <v>15</v>
      </c>
      <c r="C9" s="13">
        <f t="shared" ca="1" si="0"/>
        <v>130</v>
      </c>
      <c r="D9" s="14" t="str">
        <f t="shared" ca="1" si="1"/>
        <v>Ford</v>
      </c>
      <c r="E9" s="14" t="str">
        <f t="shared" ca="1" si="2"/>
        <v>Tommy</v>
      </c>
      <c r="F9" s="15" t="str">
        <f t="shared" ca="1" si="3"/>
        <v>WCO</v>
      </c>
      <c r="G9" s="15" t="str">
        <f t="shared" ca="1" si="4"/>
        <v>Male</v>
      </c>
      <c r="H9" s="15">
        <f t="shared" ca="1" si="5"/>
        <v>11</v>
      </c>
      <c r="I9" s="16">
        <f ca="1">IF(G9="Male",Place6Time,"")</f>
        <v>2.4618055555555556E-2</v>
      </c>
      <c r="J9" s="16" t="str">
        <f ca="1">IF(G9="Female",Place6Time,"")</f>
        <v/>
      </c>
      <c r="K9" s="9"/>
      <c r="L9" s="10" t="str">
        <f t="shared" ca="1" si="7"/>
        <v/>
      </c>
    </row>
    <row r="10" spans="1:12" x14ac:dyDescent="0.25">
      <c r="A10" s="11">
        <v>7</v>
      </c>
      <c r="B10" s="12">
        <f>Place7</f>
        <v>11</v>
      </c>
      <c r="C10" s="13">
        <f t="shared" ca="1" si="0"/>
        <v>530</v>
      </c>
      <c r="D10" s="14" t="str">
        <f t="shared" ca="1" si="1"/>
        <v>Noll</v>
      </c>
      <c r="E10" s="14" t="str">
        <f t="shared" ca="1" si="2"/>
        <v>Amy</v>
      </c>
      <c r="F10" s="15" t="str">
        <f t="shared" ca="1" si="3"/>
        <v>PTA</v>
      </c>
      <c r="G10" s="15" t="str">
        <f t="shared" ca="1" si="4"/>
        <v>Female</v>
      </c>
      <c r="H10" s="15">
        <f t="shared" ca="1" si="5"/>
        <v>18</v>
      </c>
      <c r="I10" s="16" t="str">
        <f ca="1">IF(G10="Male",Place7Time,"")</f>
        <v/>
      </c>
      <c r="J10" s="16">
        <f ca="1">IF(G10="Female",Place7Time,"")</f>
        <v>2.193287037037037E-2</v>
      </c>
      <c r="K10" s="9"/>
      <c r="L10" s="10" t="str">
        <f t="shared" ca="1" si="7"/>
        <v/>
      </c>
    </row>
    <row r="11" spans="1:12" x14ac:dyDescent="0.25">
      <c r="A11" s="11">
        <v>8</v>
      </c>
      <c r="B11" s="12">
        <f>Place8</f>
        <v>16</v>
      </c>
      <c r="C11" s="13">
        <f t="shared" ca="1" si="0"/>
        <v>130</v>
      </c>
      <c r="D11" s="14" t="str">
        <f t="shared" ca="1" si="1"/>
        <v>Hughes</v>
      </c>
      <c r="E11" s="14" t="str">
        <f t="shared" ca="1" si="2"/>
        <v>John</v>
      </c>
      <c r="F11" s="15" t="str">
        <f t="shared" ca="1" si="3"/>
        <v>AUSSI</v>
      </c>
      <c r="G11" s="15" t="str">
        <f t="shared" ca="1" si="4"/>
        <v>Male</v>
      </c>
      <c r="H11" s="15">
        <f t="shared" ca="1" si="5"/>
        <v>56</v>
      </c>
      <c r="I11" s="16">
        <f ca="1">IF(G11="Male",Place8Time,"")</f>
        <v>2.4733796296296295E-2</v>
      </c>
      <c r="J11" s="16" t="str">
        <f ca="1">IF(G11="Female",Place8Time,"")</f>
        <v/>
      </c>
      <c r="K11" s="9"/>
      <c r="L11" s="10" t="str">
        <f t="shared" ca="1" si="7"/>
        <v/>
      </c>
    </row>
    <row r="12" spans="1:12" x14ac:dyDescent="0.25">
      <c r="A12" s="11">
        <v>9</v>
      </c>
      <c r="B12" s="12">
        <f>Place9</f>
        <v>18</v>
      </c>
      <c r="C12" s="13">
        <f t="shared" ca="1" si="0"/>
        <v>0</v>
      </c>
      <c r="D12" s="14" t="str">
        <f t="shared" ca="1" si="1"/>
        <v>Baker</v>
      </c>
      <c r="E12" s="14" t="str">
        <f t="shared" ca="1" si="2"/>
        <v>Anne</v>
      </c>
      <c r="F12" s="15" t="str">
        <f t="shared" ca="1" si="3"/>
        <v>AUSSI</v>
      </c>
      <c r="G12" s="15" t="str">
        <f t="shared" ca="1" si="4"/>
        <v>Female</v>
      </c>
      <c r="H12" s="15">
        <f t="shared" ca="1" si="5"/>
        <v>52</v>
      </c>
      <c r="I12" s="16" t="str">
        <f ca="1">IF(G12="Male",Place9Time,"")</f>
        <v/>
      </c>
      <c r="J12" s="16">
        <f ca="1">IF(G12="Female",Place9Time,"")</f>
        <v>2.614583333333333E-2</v>
      </c>
      <c r="K12" s="9"/>
      <c r="L12" s="10" t="str">
        <f t="shared" ca="1" si="7"/>
        <v/>
      </c>
    </row>
    <row r="13" spans="1:12" x14ac:dyDescent="0.25">
      <c r="A13" s="11">
        <v>10</v>
      </c>
      <c r="B13" s="12">
        <f>Place10</f>
        <v>5</v>
      </c>
      <c r="C13" s="13">
        <f t="shared" ca="1" si="0"/>
        <v>830</v>
      </c>
      <c r="D13" s="14" t="str">
        <f t="shared" ca="1" si="1"/>
        <v>Wilson</v>
      </c>
      <c r="E13" s="14" t="str">
        <f t="shared" ca="1" si="2"/>
        <v>Georgina</v>
      </c>
      <c r="F13" s="15" t="str">
        <f t="shared" ca="1" si="3"/>
        <v>WHY</v>
      </c>
      <c r="G13" s="15" t="str">
        <f t="shared" ca="1" si="4"/>
        <v>Female</v>
      </c>
      <c r="H13" s="15">
        <f t="shared" ca="1" si="5"/>
        <v>16</v>
      </c>
      <c r="I13" s="16" t="str">
        <f ca="1">IF(G13="Male",Place10Time,"")</f>
        <v/>
      </c>
      <c r="J13" s="16">
        <f ca="1">IF(G13="Female",Place10Time,"")</f>
        <v>2.0370370370370375E-2</v>
      </c>
      <c r="K13" s="9"/>
      <c r="L13" s="10" t="str">
        <f t="shared" ca="1" si="7"/>
        <v/>
      </c>
    </row>
    <row r="14" spans="1:12" x14ac:dyDescent="0.25">
      <c r="A14" s="11">
        <v>11</v>
      </c>
      <c r="B14" s="12">
        <f>Place11</f>
        <v>8</v>
      </c>
      <c r="C14" s="13">
        <f t="shared" ca="1" si="0"/>
        <v>630</v>
      </c>
      <c r="D14" s="14" t="str">
        <f t="shared" ca="1" si="1"/>
        <v>Dalla Santa</v>
      </c>
      <c r="E14" s="14" t="str">
        <f t="shared" ca="1" si="2"/>
        <v>Kayla</v>
      </c>
      <c r="F14" s="15" t="str">
        <f t="shared" ca="1" si="3"/>
        <v>PTA</v>
      </c>
      <c r="G14" s="15" t="str">
        <f t="shared" ca="1" si="4"/>
        <v>Female</v>
      </c>
      <c r="H14" s="15">
        <f t="shared" ca="1" si="5"/>
        <v>13</v>
      </c>
      <c r="I14" s="16" t="str">
        <f ca="1">IF(G14="Male",Place11Time,"")</f>
        <v/>
      </c>
      <c r="J14" s="16">
        <f ca="1">IF(G14="Female",Place11Time,"")</f>
        <v>2.2002314814814808E-2</v>
      </c>
      <c r="K14" s="9"/>
      <c r="L14" s="10" t="str">
        <f t="shared" ca="1" si="7"/>
        <v/>
      </c>
    </row>
    <row r="15" spans="1:12" x14ac:dyDescent="0.25">
      <c r="A15" s="11">
        <v>12</v>
      </c>
      <c r="B15" s="12">
        <f>Place12</f>
        <v>7</v>
      </c>
      <c r="C15" s="13">
        <f t="shared" ca="1" si="0"/>
        <v>730</v>
      </c>
      <c r="D15" s="14" t="str">
        <f t="shared" ca="1" si="1"/>
        <v>Brocklehurst</v>
      </c>
      <c r="E15" s="14" t="str">
        <f t="shared" ca="1" si="2"/>
        <v>Kate</v>
      </c>
      <c r="F15" s="15" t="str">
        <f t="shared" ca="1" si="3"/>
        <v>WHY</v>
      </c>
      <c r="G15" s="15" t="str">
        <f t="shared" ca="1" si="4"/>
        <v>Female</v>
      </c>
      <c r="H15" s="15">
        <f t="shared" ca="1" si="5"/>
        <v>32</v>
      </c>
      <c r="I15" s="16" t="str">
        <f ca="1">IF(G15="Male",Place12Time,"")</f>
        <v/>
      </c>
      <c r="J15" s="16">
        <f ca="1">IF(G15="Female",Place12Time,"")</f>
        <v>2.2222222222222223E-2</v>
      </c>
      <c r="K15" s="9"/>
      <c r="L15" s="10" t="str">
        <f t="shared" ca="1" si="7"/>
        <v/>
      </c>
    </row>
    <row r="16" spans="1:12" x14ac:dyDescent="0.25">
      <c r="A16" s="11">
        <v>13</v>
      </c>
      <c r="B16" s="12">
        <f>Place13</f>
        <v>2</v>
      </c>
      <c r="C16" s="13">
        <f t="shared" ca="1" si="0"/>
        <v>1130</v>
      </c>
      <c r="D16" s="14" t="str">
        <f t="shared" ca="1" si="1"/>
        <v>Dalla Santa</v>
      </c>
      <c r="E16" s="14" t="str">
        <f t="shared" ca="1" si="2"/>
        <v>Jay</v>
      </c>
      <c r="F16" s="15" t="str">
        <f t="shared" ca="1" si="3"/>
        <v>PTA</v>
      </c>
      <c r="G16" s="15" t="str">
        <f t="shared" ca="1" si="4"/>
        <v>Male</v>
      </c>
      <c r="H16" s="15">
        <f t="shared" ca="1" si="5"/>
        <v>17</v>
      </c>
      <c r="I16" s="16">
        <f ca="1">IF(G16="Male",Place13Time,"")</f>
        <v>1.9583333333333335E-2</v>
      </c>
      <c r="J16" s="16" t="str">
        <f ca="1">IF(G16="Female",Place13Time,"")</f>
        <v/>
      </c>
      <c r="K16" s="9"/>
      <c r="L16" s="10" t="str">
        <f t="shared" ca="1" si="7"/>
        <v/>
      </c>
    </row>
    <row r="17" spans="1:12" x14ac:dyDescent="0.25">
      <c r="A17" s="11">
        <v>14</v>
      </c>
      <c r="B17" s="12">
        <f>Place14</f>
        <v>3</v>
      </c>
      <c r="C17" s="13">
        <f t="shared" ca="1" si="0"/>
        <v>1000</v>
      </c>
      <c r="D17" s="14" t="str">
        <f t="shared" ca="1" si="1"/>
        <v>Di Paolo</v>
      </c>
      <c r="E17" s="14" t="str">
        <f t="shared" ca="1" si="2"/>
        <v>Jason</v>
      </c>
      <c r="F17" s="15" t="str">
        <f t="shared" ca="1" si="3"/>
        <v>PTA</v>
      </c>
      <c r="G17" s="15" t="str">
        <f t="shared" ca="1" si="4"/>
        <v>Male</v>
      </c>
      <c r="H17" s="15">
        <f t="shared" ca="1" si="5"/>
        <v>28</v>
      </c>
      <c r="I17" s="16">
        <f ca="1">IF(G17="Male",Place14Time,"")</f>
        <v>2.0763888888888887E-2</v>
      </c>
      <c r="J17" s="16" t="str">
        <f ca="1">IF(G17="Female",Place14Time,"")</f>
        <v/>
      </c>
      <c r="K17" s="9"/>
      <c r="L17" s="10" t="str">
        <f t="shared" ca="1" si="7"/>
        <v/>
      </c>
    </row>
    <row r="18" spans="1:12" x14ac:dyDescent="0.25">
      <c r="A18" s="11">
        <v>15</v>
      </c>
      <c r="B18" s="12">
        <f>Place15</f>
        <v>20</v>
      </c>
      <c r="C18" s="13">
        <f t="shared" ca="1" si="0"/>
        <v>0</v>
      </c>
      <c r="D18" s="14" t="str">
        <f t="shared" ca="1" si="1"/>
        <v>Scharenberg</v>
      </c>
      <c r="E18" s="14" t="str">
        <f t="shared" ca="1" si="2"/>
        <v>Kevin</v>
      </c>
      <c r="F18" s="15" t="str">
        <f t="shared" ca="1" si="3"/>
        <v>AUSSI</v>
      </c>
      <c r="G18" s="15" t="str">
        <f t="shared" ca="1" si="4"/>
        <v>Male</v>
      </c>
      <c r="H18" s="15">
        <f t="shared" ca="1" si="5"/>
        <v>60</v>
      </c>
      <c r="I18" s="16">
        <f ca="1">IF(G18="Male",Place15Time,"")</f>
        <v>2.7905092592592592E-2</v>
      </c>
      <c r="J18" s="16" t="str">
        <f ca="1">IF(G18="Female",Place15Time,"")</f>
        <v/>
      </c>
      <c r="K18" s="9"/>
      <c r="L18" s="10" t="str">
        <f t="shared" ca="1" si="7"/>
        <v/>
      </c>
    </row>
    <row r="19" spans="1:12" x14ac:dyDescent="0.25">
      <c r="A19" s="11">
        <v>16</v>
      </c>
      <c r="B19" s="12">
        <f>Place16</f>
        <v>12</v>
      </c>
      <c r="C19" s="13">
        <f t="shared" ca="1" si="0"/>
        <v>330</v>
      </c>
      <c r="D19" s="14" t="str">
        <f t="shared" ca="1" si="1"/>
        <v>Ford</v>
      </c>
      <c r="E19" s="14" t="str">
        <f t="shared" ca="1" si="2"/>
        <v>Sonia</v>
      </c>
      <c r="F19" s="15" t="str">
        <f t="shared" ca="1" si="3"/>
        <v>WCO</v>
      </c>
      <c r="G19" s="15" t="str">
        <f t="shared" ca="1" si="4"/>
        <v>Female</v>
      </c>
      <c r="H19" s="15">
        <f t="shared" ca="1" si="5"/>
        <v>39</v>
      </c>
      <c r="I19" s="16" t="str">
        <f ca="1">IF(G19="Male",Place16Time,"")</f>
        <v/>
      </c>
      <c r="J19" s="16">
        <f ca="1">IF(G19="Female",Place16Time,"")</f>
        <v>2.5833333333333333E-2</v>
      </c>
      <c r="K19" s="9"/>
      <c r="L19" s="10" t="str">
        <f t="shared" ca="1" si="7"/>
        <v/>
      </c>
    </row>
    <row r="20" spans="1:12" x14ac:dyDescent="0.25">
      <c r="A20" s="11">
        <v>17</v>
      </c>
      <c r="B20" s="12">
        <f>Place17</f>
        <v>10</v>
      </c>
      <c r="C20" s="13">
        <f t="shared" ca="1" si="0"/>
        <v>600</v>
      </c>
      <c r="D20" s="14" t="str">
        <f t="shared" ca="1" si="1"/>
        <v>Hill</v>
      </c>
      <c r="E20" s="14" t="str">
        <f t="shared" ca="1" si="2"/>
        <v>Tara Jane</v>
      </c>
      <c r="F20" s="15" t="str">
        <f t="shared" ca="1" si="3"/>
        <v>PTA</v>
      </c>
      <c r="G20" s="15" t="str">
        <f t="shared" ca="1" si="4"/>
        <v>Female</v>
      </c>
      <c r="H20" s="15">
        <f t="shared" ca="1" si="5"/>
        <v>20</v>
      </c>
      <c r="I20" s="16" t="str">
        <f ca="1">IF(G20="Male",Place17Time,"")</f>
        <v/>
      </c>
      <c r="J20" s="16">
        <f ca="1">IF(G20="Female",Place17Time,"")</f>
        <v>2.4398148148148151E-2</v>
      </c>
      <c r="K20" s="9"/>
      <c r="L20" s="10" t="str">
        <f t="shared" ca="1" si="7"/>
        <v/>
      </c>
    </row>
    <row r="21" spans="1:12" x14ac:dyDescent="0.25">
      <c r="A21" s="11">
        <v>18</v>
      </c>
      <c r="B21" s="12">
        <f>Place18</f>
        <v>19</v>
      </c>
      <c r="C21" s="13">
        <f t="shared" ca="1" si="0"/>
        <v>0</v>
      </c>
      <c r="D21" s="14" t="str">
        <f t="shared" ca="1" si="1"/>
        <v>Footner</v>
      </c>
      <c r="E21" s="14" t="str">
        <f t="shared" ca="1" si="2"/>
        <v>Richard</v>
      </c>
      <c r="F21" s="15" t="str">
        <f t="shared" ca="1" si="3"/>
        <v>AUSSI</v>
      </c>
      <c r="G21" s="15" t="str">
        <f t="shared" ca="1" si="4"/>
        <v>Male</v>
      </c>
      <c r="H21" s="15">
        <f t="shared" ca="1" si="5"/>
        <v>46</v>
      </c>
      <c r="I21" s="16">
        <f ca="1">IF(G21="Male",Place18Time,"")</f>
        <v>2.9571759259259259E-2</v>
      </c>
      <c r="J21" s="16" t="str">
        <f ca="1">IF(G21="Female",Place18Time,"")</f>
        <v/>
      </c>
      <c r="K21" s="9"/>
      <c r="L21" s="10" t="str">
        <f t="shared" ca="1" si="7"/>
        <v/>
      </c>
    </row>
    <row r="22" spans="1:12" x14ac:dyDescent="0.25">
      <c r="A22" s="11">
        <v>19</v>
      </c>
      <c r="B22" s="12">
        <f>Place19</f>
        <v>17</v>
      </c>
      <c r="C22" s="13">
        <f t="shared" ca="1" si="0"/>
        <v>30</v>
      </c>
      <c r="D22" s="14" t="str">
        <f t="shared" ca="1" si="1"/>
        <v>Leevers</v>
      </c>
      <c r="E22" s="14" t="str">
        <f t="shared" ca="1" si="2"/>
        <v>Paul</v>
      </c>
      <c r="F22" s="15" t="str">
        <f t="shared" ca="1" si="3"/>
        <v>WHY</v>
      </c>
      <c r="G22" s="15" t="str">
        <f t="shared" ca="1" si="4"/>
        <v>Male</v>
      </c>
      <c r="H22" s="15">
        <f t="shared" ca="1" si="5"/>
        <v>46</v>
      </c>
      <c r="I22" s="16">
        <f ca="1">IF(G22="Male",Place19Time,"")</f>
        <v>3.0659722222222224E-2</v>
      </c>
      <c r="J22" s="16" t="str">
        <f ca="1">IF(G22="Female",Place19Time,"")</f>
        <v/>
      </c>
      <c r="K22" s="9"/>
      <c r="L22" s="10" t="str">
        <f t="shared" ca="1" si="7"/>
        <v/>
      </c>
    </row>
    <row r="23" spans="1:12" x14ac:dyDescent="0.25">
      <c r="A23" s="11">
        <v>20</v>
      </c>
      <c r="B23" s="12">
        <f>Place20</f>
        <v>21</v>
      </c>
      <c r="C23" s="13">
        <f t="shared" ca="1" si="0"/>
        <v>0</v>
      </c>
      <c r="D23" s="14" t="str">
        <f t="shared" ca="1" si="1"/>
        <v>Gerald</v>
      </c>
      <c r="E23" s="14" t="str">
        <f t="shared" ca="1" si="2"/>
        <v>Kirkham</v>
      </c>
      <c r="F23" s="15" t="str">
        <f t="shared" ca="1" si="3"/>
        <v>PTA</v>
      </c>
      <c r="G23" s="15" t="str">
        <f t="shared" ca="1" si="4"/>
        <v>Male</v>
      </c>
      <c r="H23" s="15">
        <f t="shared" ca="1" si="5"/>
        <v>80</v>
      </c>
      <c r="I23" s="16">
        <f ca="1">IF(G23="Male",Place20Time,"")</f>
        <v>3.1458333333333331E-2</v>
      </c>
      <c r="J23" s="16" t="str">
        <f ca="1">IF(G23="Female",Place20Time,"")</f>
        <v/>
      </c>
      <c r="K23" s="9"/>
      <c r="L23" s="10" t="str">
        <f t="shared" ca="1" si="7"/>
        <v/>
      </c>
    </row>
    <row r="24" spans="1:12" x14ac:dyDescent="0.25">
      <c r="A24" s="11">
        <v>21</v>
      </c>
      <c r="B24" s="12">
        <f>Place21</f>
        <v>0</v>
      </c>
      <c r="C24" s="13">
        <f t="shared" ca="1" si="0"/>
        <v>0</v>
      </c>
      <c r="D24" s="14">
        <f t="shared" ca="1" si="1"/>
        <v>0</v>
      </c>
      <c r="E24" s="14">
        <f t="shared" ca="1" si="2"/>
        <v>0</v>
      </c>
      <c r="F24" s="15">
        <f t="shared" ca="1" si="3"/>
        <v>0</v>
      </c>
      <c r="G24" s="15">
        <f t="shared" ca="1" si="4"/>
        <v>0</v>
      </c>
      <c r="H24" s="15">
        <f t="shared" ca="1" si="5"/>
        <v>0</v>
      </c>
      <c r="I24" s="16" t="str">
        <f ca="1">IF(G24="Male",Place21Time,"")</f>
        <v/>
      </c>
      <c r="J24" s="16" t="str">
        <f ca="1">IF(G24="Female",Place21Time,"")</f>
        <v/>
      </c>
      <c r="K24" s="9"/>
      <c r="L24" s="10" t="str">
        <f t="shared" ca="1" si="7"/>
        <v/>
      </c>
    </row>
    <row r="25" spans="1:12" x14ac:dyDescent="0.25">
      <c r="A25" s="11">
        <v>22</v>
      </c>
      <c r="B25" s="12">
        <f>Place22</f>
        <v>0</v>
      </c>
      <c r="C25" s="13">
        <f t="shared" ca="1" si="0"/>
        <v>0</v>
      </c>
      <c r="D25" s="14">
        <f t="shared" ca="1" si="1"/>
        <v>0</v>
      </c>
      <c r="E25" s="14">
        <f t="shared" ca="1" si="2"/>
        <v>0</v>
      </c>
      <c r="F25" s="15">
        <f t="shared" ca="1" si="3"/>
        <v>0</v>
      </c>
      <c r="G25" s="15">
        <f t="shared" ca="1" si="4"/>
        <v>0</v>
      </c>
      <c r="H25" s="15">
        <f t="shared" ca="1" si="5"/>
        <v>0</v>
      </c>
      <c r="I25" s="16" t="str">
        <f ca="1">IF(G25="Male",Place22Time,"")</f>
        <v/>
      </c>
      <c r="J25" s="16" t="str">
        <f ca="1">IF(G25="Female",Place22Time,"")</f>
        <v/>
      </c>
      <c r="K25" s="9"/>
      <c r="L25" s="10" t="str">
        <f t="shared" ca="1" si="7"/>
        <v/>
      </c>
    </row>
    <row r="26" spans="1:12" x14ac:dyDescent="0.25">
      <c r="A26" s="11">
        <v>23</v>
      </c>
      <c r="B26" s="12">
        <f>Place23</f>
        <v>0</v>
      </c>
      <c r="C26" s="13">
        <f t="shared" ca="1" si="0"/>
        <v>0</v>
      </c>
      <c r="D26" s="14">
        <f t="shared" ca="1" si="1"/>
        <v>0</v>
      </c>
      <c r="E26" s="14">
        <f t="shared" ca="1" si="2"/>
        <v>0</v>
      </c>
      <c r="F26" s="15">
        <f t="shared" ca="1" si="3"/>
        <v>0</v>
      </c>
      <c r="G26" s="15">
        <f t="shared" ca="1" si="4"/>
        <v>0</v>
      </c>
      <c r="H26" s="15">
        <f t="shared" ca="1" si="5"/>
        <v>0</v>
      </c>
      <c r="I26" s="16" t="str">
        <f ca="1">IF(G26="Male",Place23Time,"")</f>
        <v/>
      </c>
      <c r="J26" s="16" t="str">
        <f ca="1">IF(G26="Female",Place23Time,"")</f>
        <v/>
      </c>
      <c r="K26" s="9"/>
      <c r="L26" s="10" t="str">
        <f t="shared" ca="1" si="7"/>
        <v/>
      </c>
    </row>
    <row r="27" spans="1:12" x14ac:dyDescent="0.25">
      <c r="A27" s="11">
        <v>24</v>
      </c>
      <c r="B27" s="12">
        <f>Place24</f>
        <v>0</v>
      </c>
      <c r="C27" s="13">
        <f t="shared" ca="1" si="0"/>
        <v>0</v>
      </c>
      <c r="D27" s="14">
        <f t="shared" ca="1" si="1"/>
        <v>0</v>
      </c>
      <c r="E27" s="14">
        <f t="shared" ca="1" si="2"/>
        <v>0</v>
      </c>
      <c r="F27" s="15">
        <f t="shared" ca="1" si="3"/>
        <v>0</v>
      </c>
      <c r="G27" s="15">
        <f t="shared" ca="1" si="4"/>
        <v>0</v>
      </c>
      <c r="H27" s="15">
        <f t="shared" ca="1" si="5"/>
        <v>0</v>
      </c>
      <c r="I27" s="16" t="str">
        <f ca="1">IF(G27="Male",Place24Time,"")</f>
        <v/>
      </c>
      <c r="J27" s="16" t="str">
        <f ca="1">IF(G27="Female",Place24Time,"")</f>
        <v/>
      </c>
      <c r="K27" s="9"/>
      <c r="L27" s="10" t="str">
        <f t="shared" ca="1" si="7"/>
        <v/>
      </c>
    </row>
    <row r="28" spans="1:12" x14ac:dyDescent="0.25">
      <c r="A28" s="11">
        <v>25</v>
      </c>
      <c r="B28" s="12">
        <f>Place25</f>
        <v>0</v>
      </c>
      <c r="C28" s="13">
        <f t="shared" ca="1" si="0"/>
        <v>0</v>
      </c>
      <c r="D28" s="14">
        <f t="shared" ca="1" si="1"/>
        <v>0</v>
      </c>
      <c r="E28" s="14">
        <f t="shared" ca="1" si="2"/>
        <v>0</v>
      </c>
      <c r="F28" s="15">
        <f t="shared" ca="1" si="3"/>
        <v>0</v>
      </c>
      <c r="G28" s="15">
        <f t="shared" ca="1" si="4"/>
        <v>0</v>
      </c>
      <c r="H28" s="15">
        <f t="shared" ca="1" si="5"/>
        <v>0</v>
      </c>
      <c r="I28" s="16" t="str">
        <f ca="1">IF(G28="Male",Place25Time,"")</f>
        <v/>
      </c>
      <c r="J28" s="16" t="str">
        <f ca="1">IF(G28="Female",Place25Time,"")</f>
        <v/>
      </c>
      <c r="K28" s="9"/>
      <c r="L28" s="10" t="str">
        <f t="shared" ca="1" si="7"/>
        <v/>
      </c>
    </row>
    <row r="29" spans="1:12" x14ac:dyDescent="0.25">
      <c r="A29" s="11">
        <v>26</v>
      </c>
      <c r="B29" s="12">
        <f>Place26</f>
        <v>0</v>
      </c>
      <c r="C29" s="13">
        <f t="shared" ca="1" si="0"/>
        <v>0</v>
      </c>
      <c r="D29" s="14">
        <f t="shared" ca="1" si="1"/>
        <v>0</v>
      </c>
      <c r="E29" s="14">
        <f t="shared" ca="1" si="2"/>
        <v>0</v>
      </c>
      <c r="F29" s="15">
        <f t="shared" ca="1" si="3"/>
        <v>0</v>
      </c>
      <c r="G29" s="15">
        <f t="shared" ca="1" si="4"/>
        <v>0</v>
      </c>
      <c r="H29" s="15">
        <f t="shared" ca="1" si="5"/>
        <v>0</v>
      </c>
      <c r="I29" s="16" t="str">
        <f ca="1">IF(G29="Male",Place26Time,"")</f>
        <v/>
      </c>
      <c r="J29" s="16" t="str">
        <f ca="1">IF(G29="Female",Place26Time,"")</f>
        <v/>
      </c>
      <c r="K29" s="9"/>
      <c r="L29" s="10" t="str">
        <f t="shared" ca="1" si="7"/>
        <v/>
      </c>
    </row>
    <row r="30" spans="1:12" x14ac:dyDescent="0.25">
      <c r="A30" s="11">
        <v>27</v>
      </c>
      <c r="B30" s="12">
        <f>Place27</f>
        <v>0</v>
      </c>
      <c r="C30" s="13">
        <f t="shared" ca="1" si="0"/>
        <v>0</v>
      </c>
      <c r="D30" s="14">
        <f t="shared" ca="1" si="1"/>
        <v>0</v>
      </c>
      <c r="E30" s="14">
        <f t="shared" ca="1" si="2"/>
        <v>0</v>
      </c>
      <c r="F30" s="15">
        <f t="shared" ca="1" si="3"/>
        <v>0</v>
      </c>
      <c r="G30" s="15">
        <f t="shared" ca="1" si="4"/>
        <v>0</v>
      </c>
      <c r="H30" s="15">
        <f t="shared" ca="1" si="5"/>
        <v>0</v>
      </c>
      <c r="I30" s="16" t="str">
        <f ca="1">IF(G30="Male",Place27Time,"")</f>
        <v/>
      </c>
      <c r="J30" s="16" t="str">
        <f ca="1">IF(G30="Female",Place27Time,"")</f>
        <v/>
      </c>
      <c r="K30" s="9"/>
      <c r="L30" s="10" t="str">
        <f t="shared" ca="1" si="7"/>
        <v/>
      </c>
    </row>
    <row r="31" spans="1:12" x14ac:dyDescent="0.25">
      <c r="A31" s="11">
        <v>28</v>
      </c>
      <c r="B31" s="12">
        <f>Place28</f>
        <v>0</v>
      </c>
      <c r="C31" s="13">
        <f t="shared" ca="1" si="0"/>
        <v>0</v>
      </c>
      <c r="D31" s="14">
        <f t="shared" ca="1" si="1"/>
        <v>0</v>
      </c>
      <c r="E31" s="14">
        <f t="shared" ca="1" si="2"/>
        <v>0</v>
      </c>
      <c r="F31" s="15">
        <f t="shared" ca="1" si="3"/>
        <v>0</v>
      </c>
      <c r="G31" s="15">
        <f t="shared" ca="1" si="4"/>
        <v>0</v>
      </c>
      <c r="H31" s="15">
        <f t="shared" ca="1" si="5"/>
        <v>0</v>
      </c>
      <c r="I31" s="16" t="str">
        <f ca="1">IF(G31="Male",Place28Time,"")</f>
        <v/>
      </c>
      <c r="J31" s="16" t="str">
        <f ca="1">IF(G31="Female",Place28Time,"")</f>
        <v/>
      </c>
      <c r="K31" s="9"/>
      <c r="L31" s="10" t="str">
        <f t="shared" ca="1" si="7"/>
        <v/>
      </c>
    </row>
    <row r="32" spans="1:12" x14ac:dyDescent="0.25">
      <c r="A32" s="11">
        <v>29</v>
      </c>
      <c r="B32" s="12">
        <f>Place29</f>
        <v>0</v>
      </c>
      <c r="C32" s="13">
        <f t="shared" ca="1" si="0"/>
        <v>0</v>
      </c>
      <c r="D32" s="14">
        <f t="shared" ca="1" si="1"/>
        <v>0</v>
      </c>
      <c r="E32" s="14">
        <f t="shared" ca="1" si="2"/>
        <v>0</v>
      </c>
      <c r="F32" s="15">
        <f t="shared" ca="1" si="3"/>
        <v>0</v>
      </c>
      <c r="G32" s="15">
        <f t="shared" ca="1" si="4"/>
        <v>0</v>
      </c>
      <c r="H32" s="15">
        <f t="shared" ca="1" si="5"/>
        <v>0</v>
      </c>
      <c r="I32" s="16" t="str">
        <f ca="1">IF(G32="Male",Place29Time,"")</f>
        <v/>
      </c>
      <c r="J32" s="16" t="str">
        <f ca="1">IF(G32="Female",Place29Time,"")</f>
        <v/>
      </c>
      <c r="K32" s="9"/>
      <c r="L32" s="10" t="str">
        <f t="shared" ca="1" si="7"/>
        <v/>
      </c>
    </row>
    <row r="33" spans="1:12" x14ac:dyDescent="0.25">
      <c r="A33" s="11">
        <v>30</v>
      </c>
      <c r="B33" s="12">
        <f>Place30</f>
        <v>0</v>
      </c>
      <c r="C33" s="13">
        <f t="shared" ca="1" si="0"/>
        <v>0</v>
      </c>
      <c r="D33" s="14">
        <f t="shared" ca="1" si="1"/>
        <v>0</v>
      </c>
      <c r="E33" s="14">
        <f t="shared" ca="1" si="2"/>
        <v>0</v>
      </c>
      <c r="F33" s="15">
        <f t="shared" ca="1" si="3"/>
        <v>0</v>
      </c>
      <c r="G33" s="15">
        <f t="shared" ca="1" si="4"/>
        <v>0</v>
      </c>
      <c r="H33" s="15">
        <f t="shared" ca="1" si="5"/>
        <v>0</v>
      </c>
      <c r="I33" s="16" t="str">
        <f ca="1">IF(G33="Male",Place30Time,"")</f>
        <v/>
      </c>
      <c r="J33" s="16" t="str">
        <f ca="1">IF(G33="Female",Place30Time,"")</f>
        <v/>
      </c>
      <c r="K33" s="9"/>
      <c r="L33" s="10" t="str">
        <f t="shared" ca="1" si="7"/>
        <v/>
      </c>
    </row>
    <row r="34" spans="1:12" x14ac:dyDescent="0.25">
      <c r="A34" s="11">
        <v>31</v>
      </c>
      <c r="B34" s="12">
        <f>Place31</f>
        <v>0</v>
      </c>
      <c r="C34" s="13">
        <f t="shared" ca="1" si="0"/>
        <v>0</v>
      </c>
      <c r="D34" s="14">
        <f t="shared" ca="1" si="1"/>
        <v>0</v>
      </c>
      <c r="E34" s="14">
        <f t="shared" ca="1" si="2"/>
        <v>0</v>
      </c>
      <c r="F34" s="15">
        <f t="shared" ca="1" si="3"/>
        <v>0</v>
      </c>
      <c r="G34" s="15">
        <f t="shared" ca="1" si="4"/>
        <v>0</v>
      </c>
      <c r="H34" s="15">
        <f t="shared" ca="1" si="5"/>
        <v>0</v>
      </c>
      <c r="I34" s="16" t="str">
        <f ca="1">IF(G34="Male",Place31Time,"")</f>
        <v/>
      </c>
      <c r="J34" s="16" t="str">
        <f ca="1">IF(G34="Female",Place31Time,"")</f>
        <v/>
      </c>
      <c r="K34" s="9"/>
      <c r="L34" s="10" t="str">
        <f t="shared" ca="1" si="7"/>
        <v/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K3"/>
    <mergeCell ref="L2:L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2012-12-05T13:15:09Z</dcterms:modified>
</cp:coreProperties>
</file>